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Volumes/home/JOLabShared/Mackenzie Shipley/3 Projects/QA013.2 Lineage Analysis/BLI/QA013.2 Dbl Ref BLI_2020.05.29/"/>
    </mc:Choice>
  </mc:AlternateContent>
  <xr:revisionPtr revIDLastSave="0" documentId="13_ncr:1_{B8F7443B-041F-CD4D-B9BE-D8C7BB676127}" xr6:coauthVersionLast="45" xr6:coauthVersionMax="45" xr10:uidLastSave="{00000000-0000-0000-0000-000000000000}"/>
  <bookViews>
    <workbookView xWindow="0" yWindow="440" windowWidth="25600" windowHeight="14680" tabRatio="500" activeTab="1" xr2:uid="{00000000-000D-0000-FFFF-FFFF00000000}"/>
  </bookViews>
  <sheets>
    <sheet name="BG505 SOSIP" sheetId="1" r:id="rId1"/>
    <sheet name="Autologous 765 dpi gp120" sheetId="2" r:id="rId2"/>
    <sheet name="Autologous 70 dpi gp120" sheetId="3" r:id="rId3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_xlnm.Print_Area" localSheetId="0">'BG505 SOSIP'!$A:$M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3" l="1"/>
  <c r="G29" i="3" s="1"/>
  <c r="C28" i="3"/>
  <c r="G28" i="3" s="1"/>
  <c r="C27" i="3"/>
  <c r="G27" i="3" s="1"/>
  <c r="C26" i="3"/>
  <c r="G26" i="3" s="1"/>
  <c r="J27" i="3"/>
  <c r="I29" i="3" s="1"/>
  <c r="I30" i="3" s="1"/>
  <c r="I31" i="3" s="1"/>
  <c r="M25" i="3" s="1"/>
  <c r="N25" i="3" s="1"/>
  <c r="C25" i="3"/>
  <c r="G25" i="3" s="1"/>
  <c r="N7" i="3"/>
  <c r="N8" i="3" s="1"/>
  <c r="N9" i="3" s="1"/>
  <c r="N10" i="3" s="1"/>
  <c r="N11" i="3" s="1"/>
  <c r="C29" i="2"/>
  <c r="G29" i="2" s="1"/>
  <c r="C30" i="2"/>
  <c r="G30" i="2" s="1"/>
  <c r="C31" i="2"/>
  <c r="G31" i="2" s="1"/>
  <c r="J27" i="2"/>
  <c r="C29" i="1"/>
  <c r="G29" i="1" s="1"/>
  <c r="C30" i="1"/>
  <c r="G30" i="1" s="1"/>
  <c r="C31" i="1"/>
  <c r="G31" i="1" s="1"/>
  <c r="I29" i="2" l="1"/>
  <c r="I30" i="2" s="1"/>
  <c r="I31" i="2" s="1"/>
  <c r="M25" i="2" s="1"/>
  <c r="N25" i="2" s="1"/>
  <c r="C28" i="2"/>
  <c r="G28" i="2" s="1"/>
  <c r="C27" i="2"/>
  <c r="G27" i="2" s="1"/>
  <c r="C26" i="2"/>
  <c r="G26" i="2" s="1"/>
  <c r="C25" i="2"/>
  <c r="G25" i="2" s="1"/>
  <c r="N7" i="2"/>
  <c r="N8" i="2" s="1"/>
  <c r="N9" i="2" s="1"/>
  <c r="N10" i="2" s="1"/>
  <c r="N11" i="2" s="1"/>
  <c r="C26" i="1" l="1"/>
  <c r="C27" i="1"/>
  <c r="C28" i="1"/>
  <c r="C25" i="1"/>
  <c r="G27" i="1" l="1"/>
  <c r="G28" i="1"/>
  <c r="G26" i="1"/>
  <c r="J27" i="1" l="1"/>
  <c r="I29" i="1" s="1"/>
  <c r="I30" i="1" s="1"/>
  <c r="I31" i="1" s="1"/>
  <c r="M25" i="1" s="1"/>
  <c r="N25" i="1" l="1"/>
  <c r="G25" i="1"/>
  <c r="N7" i="1" l="1"/>
  <c r="N8" i="1" s="1"/>
  <c r="N9" i="1" s="1"/>
  <c r="N10" i="1" s="1"/>
  <c r="N11" i="1" s="1"/>
</calcChain>
</file>

<file path=xl/sharedStrings.xml><?xml version="1.0" encoding="utf-8"?>
<sst xmlns="http://schemas.openxmlformats.org/spreadsheetml/2006/main" count="452" uniqueCount="104">
  <si>
    <t>A</t>
  </si>
  <si>
    <t>BB</t>
  </si>
  <si>
    <t>R</t>
  </si>
  <si>
    <t>B</t>
  </si>
  <si>
    <t>C</t>
  </si>
  <si>
    <t>D</t>
  </si>
  <si>
    <t>E</t>
  </si>
  <si>
    <t>F</t>
  </si>
  <si>
    <t>G</t>
  </si>
  <si>
    <t>H</t>
  </si>
  <si>
    <t>N</t>
  </si>
  <si>
    <t>Hydrated anti-human IgG Fc Capture (AHC) or anti-human Fab-</t>
  </si>
  <si>
    <t>CH1 biosensors were immobilized for 4 min with purified infant antibodies</t>
  </si>
  <si>
    <t>TWEEN 20, 0.02% sodium azide. After a stable baseline signal was established,</t>
  </si>
  <si>
    <t>antibody-immobilized tips were moved to wells containing a 2-fold dilution</t>
  </si>
  <si>
    <t>series of Env SOSIP trimer to monitor association for 4min. Tips were then</t>
  </si>
  <si>
    <t>MW</t>
  </si>
  <si>
    <t>Baseline</t>
  </si>
  <si>
    <t>Loading</t>
  </si>
  <si>
    <t>Association</t>
  </si>
  <si>
    <t>Dissociation</t>
  </si>
  <si>
    <t>https://www.graphpad.com/quickcalcs/molarityform.cfm</t>
  </si>
  <si>
    <t xml:space="preserve">nM </t>
  </si>
  <si>
    <t>Determine full kinetic range</t>
  </si>
  <si>
    <t xml:space="preserve">Yes/No binding </t>
  </si>
  <si>
    <t>(desired number of moles)</t>
  </si>
  <si>
    <t>(number of grams)</t>
  </si>
  <si>
    <t>Concentration (mg/mL)</t>
  </si>
  <si>
    <t>(number of uL)</t>
  </si>
  <si>
    <t>Ab</t>
  </si>
  <si>
    <t>Antigen</t>
  </si>
  <si>
    <t>Date:</t>
  </si>
  <si>
    <t>200 µl per well</t>
  </si>
  <si>
    <t>BG505 SOSIP</t>
  </si>
  <si>
    <t>500 nM =</t>
  </si>
  <si>
    <t>mol/L</t>
  </si>
  <si>
    <t>BG505 SOSIP 500 nM</t>
  </si>
  <si>
    <t>BG505 SOSIP 250 nM</t>
  </si>
  <si>
    <t>BG505 SOSIP 125 nM</t>
  </si>
  <si>
    <t>BG505 SOSIP 62.5 nM</t>
  </si>
  <si>
    <t>BG505 SOSIP 31.25 nM</t>
  </si>
  <si>
    <t>BG505 SOSIP 15.625 nM</t>
  </si>
  <si>
    <t>BG505 SOSIP 7.8125 nM</t>
  </si>
  <si>
    <t>Desired volume (uL)</t>
  </si>
  <si>
    <t>Vol. for 500 nM</t>
  </si>
  <si>
    <t>Volume BB</t>
  </si>
  <si>
    <t>diluted to 10 µg mL-1 in PBS (pH 7.4) supplemented with 1% BSA, 0.03%</t>
  </si>
  <si>
    <t>400 uL total vol</t>
  </si>
  <si>
    <t>200 uL BB + 200 uL</t>
  </si>
  <si>
    <t>Dilution series of SOSIP</t>
  </si>
  <si>
    <t>uL to add</t>
  </si>
  <si>
    <t>total volume (uL)</t>
  </si>
  <si>
    <t>final concentration (ug/mL)</t>
  </si>
  <si>
    <t>volume BB to add (uL)</t>
  </si>
  <si>
    <t>Typical Expt. Set-Up</t>
  </si>
  <si>
    <t>concentration (ug/mL)</t>
  </si>
  <si>
    <t>moved back to wells containing buffer to monitor dissociation for 6 min.</t>
  </si>
  <si>
    <t>Time (s)</t>
  </si>
  <si>
    <t>Shaker (rpm)</t>
  </si>
  <si>
    <t>Sensor Check</t>
  </si>
  <si>
    <t>R = Regeneration Buffer</t>
  </si>
  <si>
    <t>N = Neutralization Buffer (Octet buffer)</t>
  </si>
  <si>
    <t>BB = Octet binding buffer</t>
  </si>
  <si>
    <t>mAbs at 10 ug/ml in BB</t>
  </si>
  <si>
    <t>QA013.2 mature</t>
  </si>
  <si>
    <t>2020.09.30</t>
  </si>
  <si>
    <t>QA013.2 D106V/Lmat</t>
  </si>
  <si>
    <t>QA013.2 ∆CDRH3/Lmat</t>
  </si>
  <si>
    <t>QA013.2 ∆FWR/Lmat</t>
  </si>
  <si>
    <t>QA013.2 Gmat/∆CDRL2</t>
  </si>
  <si>
    <t>QA013.2 Gmat/∆CDRL3</t>
  </si>
  <si>
    <t>10E8</t>
  </si>
  <si>
    <t>10E9</t>
  </si>
  <si>
    <t>D106V/Lmat</t>
  </si>
  <si>
    <t>∆CDRH3/Lmat</t>
  </si>
  <si>
    <t>∆FWR/Lmat</t>
  </si>
  <si>
    <t>Gmat/∆CDRL2</t>
  </si>
  <si>
    <t>Gmat/∆CDRL3</t>
  </si>
  <si>
    <t>QA013.765M.C1 gp120</t>
  </si>
  <si>
    <t>Vol. for 2 uM</t>
  </si>
  <si>
    <t>2000 nM =</t>
  </si>
  <si>
    <t>QA013.2 ∆CDRH1/Lmat</t>
  </si>
  <si>
    <t>QA013.2 G1/L0</t>
  </si>
  <si>
    <t>QA013.2 Naïve (G0/L0)</t>
  </si>
  <si>
    <t>∆CDRH1/Lmat</t>
  </si>
  <si>
    <t>G1/L0</t>
  </si>
  <si>
    <t>Naïve (G0/L0)</t>
  </si>
  <si>
    <t>QA013 765 dpi gp120 2000 nM</t>
  </si>
  <si>
    <t>QA013 765 dpi gp120 1000 nM</t>
  </si>
  <si>
    <t>QA013 765 dpi gp120 500 nM</t>
  </si>
  <si>
    <t>QA013 765 dpi gp120 250 nM</t>
  </si>
  <si>
    <t>QA013 765 dpi gp120 125 nM</t>
  </si>
  <si>
    <t>QA013 765 dpi gp120 62.5 nM</t>
  </si>
  <si>
    <t>QA013 765 dpi gp120 31.25 nM</t>
  </si>
  <si>
    <t>QA013 70 dpi gp120 2000 nM</t>
  </si>
  <si>
    <t>QA013 70 dpi gp120 1000 nM</t>
  </si>
  <si>
    <t>QA013 70 dpi gp120 500 nM</t>
  </si>
  <si>
    <t>QA013 70 dpi gp120 250 nM</t>
  </si>
  <si>
    <t>QA013 70 dpi gp120 125 nM</t>
  </si>
  <si>
    <t>QA013 70 dpi gp120 62.5 nM</t>
  </si>
  <si>
    <t>QA013 70 dpi gp120 31.25 nM</t>
  </si>
  <si>
    <t>QA013.70.H1 gp120</t>
  </si>
  <si>
    <t>QA013.2 G7/L4</t>
  </si>
  <si>
    <t>G7/L4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</si>
</sst>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Helvetica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(Body)"/>
    </font>
    <font>
      <sz val="11"/>
      <color theme="8" tint="-0.249977111117893"/>
      <name val="Calibri"/>
      <family val="2"/>
    </font>
    <font>
      <sz val="11"/>
      <color rgb="FF7030A0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  <scheme val="minor"/>
    </font>
    <font>
      <sz val="11"/>
      <color theme="7"/>
      <name val="Calibri"/>
      <family val="2"/>
    </font>
    <font>
      <sz val="11"/>
      <color theme="2" tint="-0.249977111117893"/>
      <name val="Calibri"/>
      <family val="2"/>
    </font>
    <font>
      <sz val="11"/>
      <color theme="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17" applyFont="1"/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1" fontId="14" fillId="0" borderId="3" xfId="0" applyNumberFormat="1" applyFont="1" applyBorder="1" applyAlignment="1">
      <alignment horizontal="center" vertical="center" wrapText="1"/>
    </xf>
    <xf numFmtId="11" fontId="14" fillId="0" borderId="1" xfId="0" applyNumberFormat="1" applyFont="1" applyBorder="1" applyAlignment="1">
      <alignment horizontal="center" vertical="center" wrapText="1"/>
    </xf>
    <xf numFmtId="11" fontId="15" fillId="0" borderId="14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1" fontId="14" fillId="0" borderId="8" xfId="0" applyNumberFormat="1" applyFont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4" borderId="1" xfId="0" quotePrefix="1" applyFont="1" applyFill="1" applyBorder="1" applyAlignment="1">
      <alignment horizontal="center" vertical="center" wrapText="1"/>
    </xf>
    <xf numFmtId="11" fontId="15" fillId="0" borderId="1" xfId="0" applyNumberFormat="1" applyFont="1" applyBorder="1" applyAlignment="1">
      <alignment horizontal="center" vertical="center" wrapText="1"/>
    </xf>
    <xf numFmtId="11" fontId="17" fillId="0" borderId="1" xfId="0" applyNumberFormat="1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4" borderId="3" xfId="0" quotePrefix="1" applyFont="1" applyFill="1" applyBorder="1" applyAlignment="1">
      <alignment horizontal="center" vertical="center" wrapText="1"/>
    </xf>
    <xf numFmtId="0" fontId="20" fillId="4" borderId="4" xfId="0" quotePrefix="1" applyFont="1" applyFill="1" applyBorder="1" applyAlignment="1">
      <alignment horizontal="center" vertical="center"/>
    </xf>
    <xf numFmtId="0" fontId="20" fillId="4" borderId="6" xfId="0" quotePrefix="1" applyFont="1" applyFill="1" applyBorder="1" applyAlignment="1">
      <alignment horizontal="center" vertical="center"/>
    </xf>
    <xf numFmtId="0" fontId="14" fillId="0" borderId="8" xfId="0" quotePrefix="1" applyFont="1" applyBorder="1" applyAlignment="1">
      <alignment horizontal="center" vertical="center" wrapText="1"/>
    </xf>
    <xf numFmtId="0" fontId="14" fillId="4" borderId="8" xfId="0" quotePrefix="1" applyFont="1" applyFill="1" applyBorder="1" applyAlignment="1">
      <alignment horizontal="center" vertical="center" wrapText="1"/>
    </xf>
    <xf numFmtId="0" fontId="20" fillId="4" borderId="9" xfId="0" quotePrefix="1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11" fontId="15" fillId="0" borderId="3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11" fontId="15" fillId="0" borderId="19" xfId="0" applyNumberFormat="1" applyFont="1" applyBorder="1" applyAlignment="1">
      <alignment horizontal="center" vertical="center" wrapText="1"/>
    </xf>
    <xf numFmtId="11" fontId="15" fillId="0" borderId="20" xfId="0" applyNumberFormat="1" applyFont="1" applyBorder="1" applyAlignment="1">
      <alignment horizontal="center" vertical="center" wrapText="1"/>
    </xf>
    <xf numFmtId="11" fontId="15" fillId="0" borderId="21" xfId="0" applyNumberFormat="1" applyFont="1" applyBorder="1" applyAlignment="1">
      <alignment horizontal="center" vertical="center" wrapText="1"/>
    </xf>
  </cellXfs>
  <cellStyles count="18">
    <cellStyle name="Comma 2" xfId="1" xr:uid="{00000000-0005-0000-0000-000000000000}"/>
    <cellStyle name="Hyperlink" xfId="17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showRuler="0" zoomScale="120" zoomScaleNormal="120" workbookViewId="0">
      <selection activeCell="L15" sqref="L15"/>
    </sheetView>
  </sheetViews>
  <sheetFormatPr baseColWidth="10" defaultRowHeight="15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2.33203125" style="3" customWidth="1"/>
    <col min="6" max="6" width="11.33203125" style="3" customWidth="1"/>
    <col min="7" max="7" width="13" style="3" customWidth="1"/>
    <col min="8" max="8" width="12.33203125" style="3" customWidth="1"/>
    <col min="9" max="10" width="12.6640625" style="3" customWidth="1"/>
    <col min="11" max="11" width="12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65</v>
      </c>
      <c r="G1" s="4" t="s">
        <v>62</v>
      </c>
    </row>
    <row r="2" spans="1:16">
      <c r="D2" s="3" t="s">
        <v>63</v>
      </c>
      <c r="G2" s="4" t="s">
        <v>61</v>
      </c>
    </row>
    <row r="3" spans="1:16" ht="16" customHeight="1">
      <c r="D3" s="3" t="s">
        <v>32</v>
      </c>
      <c r="G3" s="4" t="s">
        <v>60</v>
      </c>
      <c r="N3" s="67" t="s">
        <v>54</v>
      </c>
      <c r="O3" s="67"/>
      <c r="P3" s="67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74">
        <v>7</v>
      </c>
      <c r="I5" s="6">
        <v>8</v>
      </c>
      <c r="J5" s="74">
        <v>9</v>
      </c>
      <c r="K5" s="74">
        <v>10</v>
      </c>
      <c r="L5" s="6">
        <v>11</v>
      </c>
      <c r="M5" s="6">
        <v>12</v>
      </c>
      <c r="N5" s="36" t="s">
        <v>22</v>
      </c>
      <c r="O5" s="37"/>
      <c r="P5" s="37" t="s">
        <v>49</v>
      </c>
    </row>
    <row r="6" spans="1:16" ht="35" customHeight="1">
      <c r="A6" s="7" t="s">
        <v>0</v>
      </c>
      <c r="B6" s="54" t="s">
        <v>1</v>
      </c>
      <c r="C6" s="56" t="s">
        <v>64</v>
      </c>
      <c r="D6" s="48" t="s">
        <v>66</v>
      </c>
      <c r="E6" s="50" t="s">
        <v>67</v>
      </c>
      <c r="F6" s="80" t="s">
        <v>68</v>
      </c>
      <c r="G6" s="81" t="s">
        <v>69</v>
      </c>
      <c r="H6" s="81" t="s">
        <v>70</v>
      </c>
      <c r="I6" s="82" t="s">
        <v>71</v>
      </c>
      <c r="J6" s="87"/>
      <c r="K6" s="88" t="s">
        <v>36</v>
      </c>
      <c r="L6" s="23" t="s">
        <v>2</v>
      </c>
      <c r="M6" s="24" t="s">
        <v>10</v>
      </c>
      <c r="N6" s="36">
        <v>500</v>
      </c>
      <c r="O6" s="68" t="s">
        <v>23</v>
      </c>
      <c r="P6" s="36" t="s">
        <v>47</v>
      </c>
    </row>
    <row r="7" spans="1:16" ht="32">
      <c r="A7" s="8" t="s">
        <v>3</v>
      </c>
      <c r="B7" s="55" t="s">
        <v>1</v>
      </c>
      <c r="C7" s="57" t="s">
        <v>64</v>
      </c>
      <c r="D7" s="49" t="s">
        <v>66</v>
      </c>
      <c r="E7" s="51" t="s">
        <v>67</v>
      </c>
      <c r="F7" s="75" t="s">
        <v>68</v>
      </c>
      <c r="G7" s="76" t="s">
        <v>69</v>
      </c>
      <c r="H7" s="76" t="s">
        <v>70</v>
      </c>
      <c r="I7" s="83" t="s">
        <v>71</v>
      </c>
      <c r="J7" s="79"/>
      <c r="K7" s="77" t="s">
        <v>37</v>
      </c>
      <c r="L7" s="25" t="s">
        <v>2</v>
      </c>
      <c r="M7" s="26" t="s">
        <v>10</v>
      </c>
      <c r="N7" s="36">
        <f>N6/2</f>
        <v>250</v>
      </c>
      <c r="O7" s="68"/>
      <c r="P7" s="36" t="s">
        <v>48</v>
      </c>
    </row>
    <row r="8" spans="1:16" ht="32">
      <c r="A8" s="8" t="s">
        <v>4</v>
      </c>
      <c r="B8" s="55" t="s">
        <v>1</v>
      </c>
      <c r="C8" s="57" t="s">
        <v>64</v>
      </c>
      <c r="D8" s="49" t="s">
        <v>66</v>
      </c>
      <c r="E8" s="51" t="s">
        <v>67</v>
      </c>
      <c r="F8" s="75" t="s">
        <v>68</v>
      </c>
      <c r="G8" s="76" t="s">
        <v>69</v>
      </c>
      <c r="H8" s="76" t="s">
        <v>70</v>
      </c>
      <c r="I8" s="83" t="s">
        <v>71</v>
      </c>
      <c r="J8" s="79"/>
      <c r="K8" s="78" t="s">
        <v>38</v>
      </c>
      <c r="L8" s="25" t="s">
        <v>2</v>
      </c>
      <c r="M8" s="26" t="s">
        <v>10</v>
      </c>
      <c r="N8" s="36">
        <f t="shared" ref="N8:N11" si="0">N7/2</f>
        <v>125</v>
      </c>
      <c r="O8" s="68"/>
      <c r="P8" s="36" t="s">
        <v>48</v>
      </c>
    </row>
    <row r="9" spans="1:16" ht="32">
      <c r="A9" s="8" t="s">
        <v>5</v>
      </c>
      <c r="B9" s="55" t="s">
        <v>1</v>
      </c>
      <c r="C9" s="57" t="s">
        <v>64</v>
      </c>
      <c r="D9" s="49" t="s">
        <v>66</v>
      </c>
      <c r="E9" s="51" t="s">
        <v>67</v>
      </c>
      <c r="F9" s="75" t="s">
        <v>68</v>
      </c>
      <c r="G9" s="76" t="s">
        <v>69</v>
      </c>
      <c r="H9" s="76" t="s">
        <v>70</v>
      </c>
      <c r="I9" s="83" t="s">
        <v>71</v>
      </c>
      <c r="J9" s="79"/>
      <c r="K9" s="78" t="s">
        <v>39</v>
      </c>
      <c r="L9" s="25" t="s">
        <v>2</v>
      </c>
      <c r="M9" s="26" t="s">
        <v>10</v>
      </c>
      <c r="N9" s="36">
        <f t="shared" si="0"/>
        <v>62.5</v>
      </c>
      <c r="O9" s="68"/>
      <c r="P9" s="36" t="s">
        <v>48</v>
      </c>
    </row>
    <row r="10" spans="1:16" ht="32">
      <c r="A10" s="8" t="s">
        <v>6</v>
      </c>
      <c r="B10" s="55" t="s">
        <v>1</v>
      </c>
      <c r="C10" s="57" t="s">
        <v>64</v>
      </c>
      <c r="D10" s="49" t="s">
        <v>66</v>
      </c>
      <c r="E10" s="51" t="s">
        <v>67</v>
      </c>
      <c r="F10" s="75" t="s">
        <v>68</v>
      </c>
      <c r="G10" s="76" t="s">
        <v>69</v>
      </c>
      <c r="H10" s="76" t="s">
        <v>70</v>
      </c>
      <c r="I10" s="83" t="s">
        <v>71</v>
      </c>
      <c r="J10" s="79"/>
      <c r="K10" s="78" t="s">
        <v>40</v>
      </c>
      <c r="L10" s="25" t="s">
        <v>2</v>
      </c>
      <c r="M10" s="26" t="s">
        <v>10</v>
      </c>
      <c r="N10" s="36">
        <f t="shared" si="0"/>
        <v>31.25</v>
      </c>
      <c r="O10" s="68"/>
      <c r="P10" s="36" t="s">
        <v>48</v>
      </c>
    </row>
    <row r="11" spans="1:16" ht="32">
      <c r="A11" s="8" t="s">
        <v>7</v>
      </c>
      <c r="B11" s="55" t="s">
        <v>1</v>
      </c>
      <c r="C11" s="57" t="s">
        <v>64</v>
      </c>
      <c r="D11" s="49" t="s">
        <v>66</v>
      </c>
      <c r="E11" s="51" t="s">
        <v>67</v>
      </c>
      <c r="F11" s="75" t="s">
        <v>68</v>
      </c>
      <c r="G11" s="76" t="s">
        <v>69</v>
      </c>
      <c r="H11" s="76" t="s">
        <v>70</v>
      </c>
      <c r="I11" s="83" t="s">
        <v>71</v>
      </c>
      <c r="J11" s="79"/>
      <c r="K11" s="78" t="s">
        <v>41</v>
      </c>
      <c r="L11" s="25" t="s">
        <v>2</v>
      </c>
      <c r="M11" s="26" t="s">
        <v>10</v>
      </c>
      <c r="N11" s="36">
        <f t="shared" si="0"/>
        <v>15.625</v>
      </c>
      <c r="O11" s="68"/>
      <c r="P11" s="36" t="s">
        <v>48</v>
      </c>
    </row>
    <row r="12" spans="1:16" ht="33" thickBot="1">
      <c r="A12" s="8" t="s">
        <v>8</v>
      </c>
      <c r="B12" s="55" t="s">
        <v>1</v>
      </c>
      <c r="C12" s="58" t="s">
        <v>64</v>
      </c>
      <c r="D12" s="59" t="s">
        <v>66</v>
      </c>
      <c r="E12" s="60" t="s">
        <v>67</v>
      </c>
      <c r="F12" s="84" t="s">
        <v>68</v>
      </c>
      <c r="G12" s="85" t="s">
        <v>69</v>
      </c>
      <c r="H12" s="85" t="s">
        <v>70</v>
      </c>
      <c r="I12" s="86" t="s">
        <v>71</v>
      </c>
      <c r="J12" s="79"/>
      <c r="K12" s="78" t="s">
        <v>42</v>
      </c>
      <c r="L12" s="25" t="s">
        <v>2</v>
      </c>
      <c r="M12" s="26" t="s">
        <v>10</v>
      </c>
      <c r="N12" s="36">
        <v>250</v>
      </c>
      <c r="O12" s="36" t="s">
        <v>24</v>
      </c>
      <c r="P12" s="36" t="s">
        <v>48</v>
      </c>
    </row>
    <row r="13" spans="1:16" ht="16" thickBot="1">
      <c r="A13" s="8" t="s">
        <v>9</v>
      </c>
      <c r="B13" s="21" t="s">
        <v>1</v>
      </c>
      <c r="C13" s="53" t="s">
        <v>1</v>
      </c>
      <c r="D13" s="53" t="s">
        <v>1</v>
      </c>
      <c r="E13" s="53" t="s">
        <v>1</v>
      </c>
      <c r="F13" s="53" t="s">
        <v>1</v>
      </c>
      <c r="G13" s="53" t="s">
        <v>1</v>
      </c>
      <c r="H13" s="53" t="s">
        <v>1</v>
      </c>
      <c r="I13" s="53" t="s">
        <v>1</v>
      </c>
      <c r="J13" s="20" t="s">
        <v>1</v>
      </c>
      <c r="K13" s="20" t="s">
        <v>1</v>
      </c>
      <c r="L13" s="27" t="s">
        <v>2</v>
      </c>
      <c r="M13" s="28" t="s">
        <v>10</v>
      </c>
    </row>
    <row r="16" spans="1:16">
      <c r="B16" s="11" t="s">
        <v>11</v>
      </c>
      <c r="H16" s="45"/>
      <c r="I16" s="46" t="s">
        <v>57</v>
      </c>
      <c r="J16" s="47" t="s">
        <v>58</v>
      </c>
    </row>
    <row r="17" spans="2:16">
      <c r="B17" s="11" t="s">
        <v>12</v>
      </c>
      <c r="H17" s="45" t="s">
        <v>59</v>
      </c>
      <c r="I17" s="46">
        <v>30</v>
      </c>
      <c r="J17" s="47">
        <v>1000</v>
      </c>
    </row>
    <row r="18" spans="2:16">
      <c r="B18" s="11" t="s">
        <v>46</v>
      </c>
      <c r="F18" s="13"/>
      <c r="H18" s="45" t="s">
        <v>17</v>
      </c>
      <c r="I18" s="46">
        <v>30</v>
      </c>
      <c r="J18" s="47">
        <v>1000</v>
      </c>
    </row>
    <row r="19" spans="2:16">
      <c r="B19" s="11" t="s">
        <v>13</v>
      </c>
      <c r="F19" s="13"/>
      <c r="H19" s="45" t="s">
        <v>18</v>
      </c>
      <c r="I19" s="46">
        <v>80</v>
      </c>
      <c r="J19" s="47">
        <v>600</v>
      </c>
    </row>
    <row r="20" spans="2:16">
      <c r="B20" s="11" t="s">
        <v>14</v>
      </c>
      <c r="H20" s="45" t="s">
        <v>19</v>
      </c>
      <c r="I20" s="46">
        <v>180</v>
      </c>
      <c r="J20" s="47">
        <v>600</v>
      </c>
    </row>
    <row r="21" spans="2:16">
      <c r="B21" s="11" t="s">
        <v>15</v>
      </c>
      <c r="H21" s="45" t="s">
        <v>20</v>
      </c>
      <c r="I21" s="46">
        <v>180</v>
      </c>
      <c r="J21" s="47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14" t="s">
        <v>44</v>
      </c>
      <c r="N24" s="16" t="s">
        <v>45</v>
      </c>
      <c r="O24" s="5"/>
    </row>
    <row r="25" spans="2:16">
      <c r="B25" s="10" t="s">
        <v>64</v>
      </c>
      <c r="C25" s="38">
        <f>(F25*E25)/D25</f>
        <v>17.772511848341232</v>
      </c>
      <c r="D25" s="10">
        <v>844</v>
      </c>
      <c r="E25" s="10">
        <v>1500</v>
      </c>
      <c r="F25" s="10">
        <v>10</v>
      </c>
      <c r="G25" s="38">
        <f>E25-C25</f>
        <v>1482.2274881516587</v>
      </c>
      <c r="I25" s="9" t="s">
        <v>33</v>
      </c>
      <c r="J25" s="18">
        <v>415</v>
      </c>
      <c r="K25" s="18">
        <v>354902.2</v>
      </c>
      <c r="L25" s="18">
        <v>3.4</v>
      </c>
      <c r="M25" s="29">
        <f>I31</f>
        <v>21.6594725</v>
      </c>
      <c r="N25" s="30">
        <f>J25-M25</f>
        <v>393.34052750000001</v>
      </c>
      <c r="O25" s="5"/>
    </row>
    <row r="26" spans="2:16">
      <c r="B26" s="10" t="s">
        <v>73</v>
      </c>
      <c r="C26" s="38">
        <f t="shared" ref="C26:C28" si="1">(F26*E26)/D26</f>
        <v>19.329896907216494</v>
      </c>
      <c r="D26" s="10">
        <v>776</v>
      </c>
      <c r="E26" s="10">
        <v>1500</v>
      </c>
      <c r="F26" s="10">
        <v>10</v>
      </c>
      <c r="G26" s="38">
        <f t="shared" ref="G26:G28" si="2">E26-C26</f>
        <v>1480.6701030927834</v>
      </c>
      <c r="K26" s="12"/>
      <c r="M26" s="17" t="s">
        <v>21</v>
      </c>
      <c r="N26" s="3"/>
    </row>
    <row r="27" spans="2:16">
      <c r="B27" s="10" t="s">
        <v>74</v>
      </c>
      <c r="C27" s="38">
        <f t="shared" si="1"/>
        <v>23.29192546583851</v>
      </c>
      <c r="D27" s="10">
        <v>644</v>
      </c>
      <c r="E27" s="10">
        <v>1500</v>
      </c>
      <c r="F27" s="10">
        <v>10</v>
      </c>
      <c r="G27" s="38">
        <f t="shared" si="2"/>
        <v>1476.7080745341616</v>
      </c>
      <c r="I27" s="32" t="s">
        <v>34</v>
      </c>
      <c r="J27" s="32">
        <f>500/(10^9)</f>
        <v>4.9999999999999998E-7</v>
      </c>
      <c r="K27" s="35" t="s">
        <v>35</v>
      </c>
      <c r="N27" s="3"/>
    </row>
    <row r="28" spans="2:16">
      <c r="B28" s="10" t="s">
        <v>75</v>
      </c>
      <c r="C28" s="38">
        <f t="shared" si="1"/>
        <v>27.075812274368232</v>
      </c>
      <c r="D28" s="10">
        <v>554</v>
      </c>
      <c r="E28" s="10">
        <v>1500</v>
      </c>
      <c r="F28" s="10">
        <v>10</v>
      </c>
      <c r="G28" s="38">
        <f t="shared" si="2"/>
        <v>1472.9241877256318</v>
      </c>
      <c r="I28" s="69"/>
      <c r="J28" s="70"/>
      <c r="K28" s="71"/>
      <c r="N28" s="3"/>
      <c r="O28" s="5"/>
    </row>
    <row r="29" spans="2:16">
      <c r="B29" s="10" t="s">
        <v>76</v>
      </c>
      <c r="C29" s="38">
        <f t="shared" ref="C29:C31" si="3">(F29*E29)/D29</f>
        <v>29.644268774703558</v>
      </c>
      <c r="D29" s="10">
        <v>506</v>
      </c>
      <c r="E29" s="10">
        <v>1500</v>
      </c>
      <c r="F29" s="10">
        <v>10</v>
      </c>
      <c r="G29" s="38">
        <f t="shared" ref="G29:G31" si="4">E29-C29</f>
        <v>1470.3557312252965</v>
      </c>
      <c r="I29" s="33">
        <f>J25*J27/(10^6)</f>
        <v>2.0750000000000001E-10</v>
      </c>
      <c r="J29" s="72" t="s">
        <v>25</v>
      </c>
      <c r="K29" s="73"/>
      <c r="L29" s="12"/>
      <c r="N29" s="3"/>
      <c r="O29" s="5"/>
    </row>
    <row r="30" spans="2:16">
      <c r="B30" s="10" t="s">
        <v>77</v>
      </c>
      <c r="C30" s="38">
        <f t="shared" si="3"/>
        <v>35.714285714285715</v>
      </c>
      <c r="D30" s="10">
        <v>420</v>
      </c>
      <c r="E30" s="10">
        <v>1500</v>
      </c>
      <c r="F30" s="10">
        <v>10</v>
      </c>
      <c r="G30" s="38">
        <f t="shared" si="4"/>
        <v>1464.2857142857142</v>
      </c>
      <c r="I30" s="33">
        <f>I29*K25</f>
        <v>7.3642206499999999E-5</v>
      </c>
      <c r="J30" s="72" t="s">
        <v>26</v>
      </c>
      <c r="K30" s="73"/>
      <c r="N30" s="3"/>
      <c r="P30" s="5"/>
    </row>
    <row r="31" spans="2:16">
      <c r="B31" s="89" t="s">
        <v>71</v>
      </c>
      <c r="C31" s="38">
        <f t="shared" si="3"/>
        <v>15</v>
      </c>
      <c r="D31" s="10">
        <v>1000</v>
      </c>
      <c r="E31" s="10">
        <v>1500</v>
      </c>
      <c r="F31" s="10">
        <v>10</v>
      </c>
      <c r="G31" s="38">
        <f t="shared" si="4"/>
        <v>1485</v>
      </c>
      <c r="I31" s="34">
        <f>(I30/L25)*10^6</f>
        <v>21.6594725</v>
      </c>
      <c r="J31" s="72" t="s">
        <v>28</v>
      </c>
      <c r="K31" s="73"/>
      <c r="P31" s="5"/>
    </row>
    <row r="32" spans="2:16">
      <c r="B32" s="19"/>
      <c r="C32" s="39"/>
      <c r="D32" s="40"/>
      <c r="E32" s="19"/>
      <c r="F32" s="19"/>
      <c r="G32" s="19"/>
      <c r="I32" s="5"/>
      <c r="J32" s="12"/>
      <c r="K32" s="12"/>
      <c r="P32" s="5"/>
    </row>
    <row r="33" spans="2:11">
      <c r="B33" s="19"/>
      <c r="C33" s="39"/>
      <c r="D33" s="40"/>
      <c r="E33" s="19"/>
      <c r="F33" s="19"/>
      <c r="G33" s="19"/>
      <c r="J33" s="12"/>
      <c r="K33" s="12"/>
    </row>
    <row r="34" spans="2:11">
      <c r="B34" s="19"/>
      <c r="C34" s="39"/>
      <c r="D34" s="40"/>
      <c r="E34" s="19"/>
      <c r="F34" s="19"/>
      <c r="G34" s="19"/>
      <c r="J34" s="12"/>
      <c r="K34" s="12"/>
    </row>
    <row r="35" spans="2:11">
      <c r="B35" s="19"/>
      <c r="C35" s="39"/>
      <c r="D35" s="40"/>
      <c r="E35" s="19"/>
      <c r="F35" s="19"/>
      <c r="G35" s="19"/>
      <c r="J35" s="12"/>
      <c r="K35" s="12"/>
    </row>
    <row r="36" spans="2:11">
      <c r="B36" s="19"/>
      <c r="C36" s="39"/>
      <c r="D36" s="40"/>
      <c r="E36" s="19"/>
      <c r="F36" s="19"/>
      <c r="G36" s="19"/>
      <c r="I36" s="12"/>
      <c r="J36" s="12"/>
      <c r="K36" s="12"/>
    </row>
    <row r="37" spans="2:11">
      <c r="B37" s="41"/>
      <c r="C37" s="42"/>
      <c r="D37" s="43"/>
      <c r="E37" s="44"/>
      <c r="F37" s="44"/>
      <c r="G37" s="31"/>
      <c r="I37" s="12"/>
      <c r="J37" s="12"/>
      <c r="K37" s="12"/>
    </row>
    <row r="38" spans="2:11">
      <c r="B38" s="41"/>
      <c r="C38" s="42"/>
      <c r="D38" s="43"/>
      <c r="E38" s="44"/>
      <c r="F38" s="44"/>
      <c r="G38" s="31"/>
      <c r="H38" s="12"/>
      <c r="I38" s="12"/>
      <c r="J38" s="12"/>
      <c r="K38" s="12"/>
    </row>
    <row r="39" spans="2:11">
      <c r="B39" s="31"/>
      <c r="C39" s="31"/>
      <c r="D39" s="31"/>
      <c r="E39" s="31"/>
      <c r="F39" s="31"/>
      <c r="G39" s="31"/>
      <c r="H39" s="12"/>
    </row>
    <row r="40" spans="2:11">
      <c r="H40" s="12"/>
    </row>
  </sheetData>
  <mergeCells count="6">
    <mergeCell ref="N3:P3"/>
    <mergeCell ref="O6:O11"/>
    <mergeCell ref="I28:K28"/>
    <mergeCell ref="J31:K31"/>
    <mergeCell ref="J30:K30"/>
    <mergeCell ref="J29:K29"/>
  </mergeCells>
  <phoneticPr fontId="12" type="noConversion"/>
  <hyperlinks>
    <hyperlink ref="M26" r:id="rId1" xr:uid="{A677C852-23A0-1B48-91B5-57B6BA6A77ED}"/>
  </hyperlinks>
  <pageMargins left="0.7" right="0.7" top="0.75" bottom="0.75" header="0.3" footer="0.3"/>
  <pageSetup scale="7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1EAE-3D77-0640-80EF-D89433F41DAC}">
  <dimension ref="A1:P40"/>
  <sheetViews>
    <sheetView tabSelected="1" workbookViewId="0">
      <selection activeCell="N19" sqref="N19"/>
    </sheetView>
  </sheetViews>
  <sheetFormatPr baseColWidth="10" defaultRowHeight="15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2.6640625" style="3" customWidth="1"/>
    <col min="6" max="6" width="13.6640625" style="3" customWidth="1"/>
    <col min="7" max="7" width="13" style="3" customWidth="1"/>
    <col min="8" max="8" width="12.33203125" style="3" customWidth="1"/>
    <col min="9" max="9" width="14.5" style="3" customWidth="1"/>
    <col min="10" max="10" width="12.6640625" style="3" customWidth="1"/>
    <col min="11" max="11" width="16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65</v>
      </c>
      <c r="G1" s="4" t="s">
        <v>62</v>
      </c>
    </row>
    <row r="2" spans="1:16">
      <c r="D2" s="3" t="s">
        <v>63</v>
      </c>
      <c r="G2" s="4" t="s">
        <v>61</v>
      </c>
    </row>
    <row r="3" spans="1:16" ht="16" customHeight="1">
      <c r="D3" s="3" t="s">
        <v>32</v>
      </c>
      <c r="G3" s="4" t="s">
        <v>60</v>
      </c>
      <c r="N3" s="67" t="s">
        <v>54</v>
      </c>
      <c r="O3" s="67"/>
      <c r="P3" s="67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74">
        <v>7</v>
      </c>
      <c r="I5" s="6">
        <v>8</v>
      </c>
      <c r="J5" s="74">
        <v>9</v>
      </c>
      <c r="K5" s="22">
        <v>10</v>
      </c>
      <c r="L5" s="6">
        <v>11</v>
      </c>
      <c r="M5" s="6">
        <v>12</v>
      </c>
      <c r="N5" s="36" t="s">
        <v>22</v>
      </c>
      <c r="O5" s="37"/>
      <c r="P5" s="37" t="s">
        <v>49</v>
      </c>
    </row>
    <row r="6" spans="1:16" ht="35" customHeight="1">
      <c r="A6" s="7" t="s">
        <v>0</v>
      </c>
      <c r="B6" s="54" t="s">
        <v>1</v>
      </c>
      <c r="C6" s="56" t="s">
        <v>64</v>
      </c>
      <c r="D6" s="48" t="s">
        <v>66</v>
      </c>
      <c r="E6" s="50" t="s">
        <v>81</v>
      </c>
      <c r="F6" s="80" t="s">
        <v>67</v>
      </c>
      <c r="G6" s="80" t="s">
        <v>82</v>
      </c>
      <c r="H6" s="80" t="s">
        <v>71</v>
      </c>
      <c r="I6" s="80" t="s">
        <v>83</v>
      </c>
      <c r="J6" s="62"/>
      <c r="K6" s="52" t="s">
        <v>87</v>
      </c>
      <c r="L6" s="23" t="s">
        <v>2</v>
      </c>
      <c r="M6" s="24" t="s">
        <v>10</v>
      </c>
      <c r="N6" s="36">
        <v>500</v>
      </c>
      <c r="O6" s="68" t="s">
        <v>23</v>
      </c>
      <c r="P6" s="36" t="s">
        <v>47</v>
      </c>
    </row>
    <row r="7" spans="1:16" ht="32">
      <c r="A7" s="8" t="s">
        <v>3</v>
      </c>
      <c r="B7" s="55" t="s">
        <v>1</v>
      </c>
      <c r="C7" s="57" t="s">
        <v>64</v>
      </c>
      <c r="D7" s="49" t="s">
        <v>66</v>
      </c>
      <c r="E7" s="51" t="s">
        <v>81</v>
      </c>
      <c r="F7" s="75" t="s">
        <v>67</v>
      </c>
      <c r="G7" s="75" t="s">
        <v>82</v>
      </c>
      <c r="H7" s="75" t="s">
        <v>71</v>
      </c>
      <c r="I7" s="75" t="s">
        <v>83</v>
      </c>
      <c r="J7" s="64"/>
      <c r="K7" s="52" t="s">
        <v>88</v>
      </c>
      <c r="L7" s="25" t="s">
        <v>2</v>
      </c>
      <c r="M7" s="26" t="s">
        <v>10</v>
      </c>
      <c r="N7" s="36">
        <f>N6/2</f>
        <v>250</v>
      </c>
      <c r="O7" s="68"/>
      <c r="P7" s="36" t="s">
        <v>48</v>
      </c>
    </row>
    <row r="8" spans="1:16" ht="32">
      <c r="A8" s="8" t="s">
        <v>4</v>
      </c>
      <c r="B8" s="55" t="s">
        <v>1</v>
      </c>
      <c r="C8" s="57" t="s">
        <v>64</v>
      </c>
      <c r="D8" s="49" t="s">
        <v>66</v>
      </c>
      <c r="E8" s="51" t="s">
        <v>81</v>
      </c>
      <c r="F8" s="75" t="s">
        <v>67</v>
      </c>
      <c r="G8" s="75" t="s">
        <v>82</v>
      </c>
      <c r="H8" s="75" t="s">
        <v>71</v>
      </c>
      <c r="I8" s="75" t="s">
        <v>83</v>
      </c>
      <c r="J8" s="64"/>
      <c r="K8" s="52" t="s">
        <v>89</v>
      </c>
      <c r="L8" s="25" t="s">
        <v>2</v>
      </c>
      <c r="M8" s="26" t="s">
        <v>10</v>
      </c>
      <c r="N8" s="36">
        <f t="shared" ref="N8:N11" si="0">N7/2</f>
        <v>125</v>
      </c>
      <c r="O8" s="68"/>
      <c r="P8" s="36" t="s">
        <v>48</v>
      </c>
    </row>
    <row r="9" spans="1:16" ht="32">
      <c r="A9" s="8" t="s">
        <v>5</v>
      </c>
      <c r="B9" s="55" t="s">
        <v>1</v>
      </c>
      <c r="C9" s="57" t="s">
        <v>64</v>
      </c>
      <c r="D9" s="49" t="s">
        <v>66</v>
      </c>
      <c r="E9" s="51" t="s">
        <v>81</v>
      </c>
      <c r="F9" s="75" t="s">
        <v>67</v>
      </c>
      <c r="G9" s="75" t="s">
        <v>82</v>
      </c>
      <c r="H9" s="75" t="s">
        <v>71</v>
      </c>
      <c r="I9" s="75" t="s">
        <v>83</v>
      </c>
      <c r="J9" s="64"/>
      <c r="K9" s="52" t="s">
        <v>90</v>
      </c>
      <c r="L9" s="25" t="s">
        <v>2</v>
      </c>
      <c r="M9" s="26" t="s">
        <v>10</v>
      </c>
      <c r="N9" s="36">
        <f t="shared" si="0"/>
        <v>62.5</v>
      </c>
      <c r="O9" s="68"/>
      <c r="P9" s="36" t="s">
        <v>48</v>
      </c>
    </row>
    <row r="10" spans="1:16" ht="32">
      <c r="A10" s="8" t="s">
        <v>6</v>
      </c>
      <c r="B10" s="55" t="s">
        <v>1</v>
      </c>
      <c r="C10" s="57" t="s">
        <v>64</v>
      </c>
      <c r="D10" s="49" t="s">
        <v>66</v>
      </c>
      <c r="E10" s="51" t="s">
        <v>81</v>
      </c>
      <c r="F10" s="75" t="s">
        <v>67</v>
      </c>
      <c r="G10" s="75" t="s">
        <v>82</v>
      </c>
      <c r="H10" s="75" t="s">
        <v>71</v>
      </c>
      <c r="I10" s="75" t="s">
        <v>83</v>
      </c>
      <c r="J10" s="64"/>
      <c r="K10" s="52" t="s">
        <v>91</v>
      </c>
      <c r="L10" s="25" t="s">
        <v>2</v>
      </c>
      <c r="M10" s="26" t="s">
        <v>10</v>
      </c>
      <c r="N10" s="36">
        <f t="shared" si="0"/>
        <v>31.25</v>
      </c>
      <c r="O10" s="68"/>
      <c r="P10" s="36" t="s">
        <v>48</v>
      </c>
    </row>
    <row r="11" spans="1:16" ht="32">
      <c r="A11" s="8" t="s">
        <v>7</v>
      </c>
      <c r="B11" s="55" t="s">
        <v>1</v>
      </c>
      <c r="C11" s="57" t="s">
        <v>64</v>
      </c>
      <c r="D11" s="49" t="s">
        <v>66</v>
      </c>
      <c r="E11" s="51" t="s">
        <v>81</v>
      </c>
      <c r="F11" s="75" t="s">
        <v>67</v>
      </c>
      <c r="G11" s="75" t="s">
        <v>82</v>
      </c>
      <c r="H11" s="75" t="s">
        <v>71</v>
      </c>
      <c r="I11" s="75" t="s">
        <v>83</v>
      </c>
      <c r="J11" s="64"/>
      <c r="K11" s="52" t="s">
        <v>92</v>
      </c>
      <c r="L11" s="25" t="s">
        <v>2</v>
      </c>
      <c r="M11" s="26" t="s">
        <v>10</v>
      </c>
      <c r="N11" s="36">
        <f t="shared" si="0"/>
        <v>15.625</v>
      </c>
      <c r="O11" s="68"/>
      <c r="P11" s="36" t="s">
        <v>48</v>
      </c>
    </row>
    <row r="12" spans="1:16" ht="33" thickBot="1">
      <c r="A12" s="8" t="s">
        <v>8</v>
      </c>
      <c r="B12" s="55" t="s">
        <v>1</v>
      </c>
      <c r="C12" s="58" t="s">
        <v>64</v>
      </c>
      <c r="D12" s="59" t="s">
        <v>66</v>
      </c>
      <c r="E12" s="60" t="s">
        <v>81</v>
      </c>
      <c r="F12" s="84" t="s">
        <v>67</v>
      </c>
      <c r="G12" s="84" t="s">
        <v>82</v>
      </c>
      <c r="H12" s="84" t="s">
        <v>71</v>
      </c>
      <c r="I12" s="84" t="s">
        <v>83</v>
      </c>
      <c r="J12" s="66"/>
      <c r="K12" s="52" t="s">
        <v>93</v>
      </c>
      <c r="L12" s="25" t="s">
        <v>2</v>
      </c>
      <c r="M12" s="26" t="s">
        <v>10</v>
      </c>
      <c r="N12" s="36">
        <v>250</v>
      </c>
      <c r="O12" s="36" t="s">
        <v>24</v>
      </c>
      <c r="P12" s="36" t="s">
        <v>48</v>
      </c>
    </row>
    <row r="13" spans="1:16" ht="16" thickBot="1">
      <c r="A13" s="8" t="s">
        <v>9</v>
      </c>
      <c r="B13" s="21" t="s">
        <v>1</v>
      </c>
      <c r="C13" s="53" t="s">
        <v>1</v>
      </c>
      <c r="D13" s="53" t="s">
        <v>1</v>
      </c>
      <c r="E13" s="53" t="s">
        <v>1</v>
      </c>
      <c r="F13" s="53" t="s">
        <v>1</v>
      </c>
      <c r="G13" s="53" t="s">
        <v>1</v>
      </c>
      <c r="H13" s="53" t="s">
        <v>1</v>
      </c>
      <c r="I13" s="53" t="s">
        <v>1</v>
      </c>
      <c r="J13" s="53" t="s">
        <v>1</v>
      </c>
      <c r="K13" s="20" t="s">
        <v>1</v>
      </c>
      <c r="L13" s="27" t="s">
        <v>2</v>
      </c>
      <c r="M13" s="28" t="s">
        <v>10</v>
      </c>
    </row>
    <row r="16" spans="1:16">
      <c r="B16" s="11" t="s">
        <v>11</v>
      </c>
      <c r="H16" s="45"/>
      <c r="I16" s="46" t="s">
        <v>57</v>
      </c>
      <c r="J16" s="47" t="s">
        <v>58</v>
      </c>
    </row>
    <row r="17" spans="2:16">
      <c r="B17" s="11" t="s">
        <v>12</v>
      </c>
      <c r="H17" s="45" t="s">
        <v>59</v>
      </c>
      <c r="I17" s="46">
        <v>30</v>
      </c>
      <c r="J17" s="47">
        <v>1000</v>
      </c>
    </row>
    <row r="18" spans="2:16">
      <c r="B18" s="11" t="s">
        <v>46</v>
      </c>
      <c r="F18" s="13"/>
      <c r="H18" s="45" t="s">
        <v>17</v>
      </c>
      <c r="I18" s="46">
        <v>30</v>
      </c>
      <c r="J18" s="47">
        <v>1000</v>
      </c>
    </row>
    <row r="19" spans="2:16">
      <c r="B19" s="11" t="s">
        <v>13</v>
      </c>
      <c r="F19" s="13"/>
      <c r="H19" s="45" t="s">
        <v>18</v>
      </c>
      <c r="I19" s="46">
        <v>80</v>
      </c>
      <c r="J19" s="47">
        <v>600</v>
      </c>
    </row>
    <row r="20" spans="2:16">
      <c r="B20" s="11" t="s">
        <v>14</v>
      </c>
      <c r="H20" s="45" t="s">
        <v>19</v>
      </c>
      <c r="I20" s="46">
        <v>180</v>
      </c>
      <c r="J20" s="47">
        <v>600</v>
      </c>
    </row>
    <row r="21" spans="2:16">
      <c r="B21" s="11" t="s">
        <v>15</v>
      </c>
      <c r="H21" s="45" t="s">
        <v>20</v>
      </c>
      <c r="I21" s="46">
        <v>180</v>
      </c>
      <c r="J21" s="47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90" t="s">
        <v>79</v>
      </c>
      <c r="N24" s="16" t="s">
        <v>45</v>
      </c>
      <c r="O24" s="5"/>
    </row>
    <row r="25" spans="2:16" ht="32">
      <c r="B25" s="10" t="s">
        <v>64</v>
      </c>
      <c r="C25" s="38">
        <f>(F25*E25)/D25</f>
        <v>17.772511848341232</v>
      </c>
      <c r="D25" s="10">
        <v>844</v>
      </c>
      <c r="E25" s="10">
        <v>1500</v>
      </c>
      <c r="F25" s="10">
        <v>10</v>
      </c>
      <c r="G25" s="38">
        <f>E25-C25</f>
        <v>1482.2274881516587</v>
      </c>
      <c r="I25" s="16" t="s">
        <v>78</v>
      </c>
      <c r="J25" s="18">
        <v>415</v>
      </c>
      <c r="K25" s="18">
        <v>142866.12</v>
      </c>
      <c r="L25" s="18">
        <v>1</v>
      </c>
      <c r="M25" s="29">
        <f>I31</f>
        <v>118.57887960000001</v>
      </c>
      <c r="N25" s="30">
        <f>J25-M25</f>
        <v>296.42112040000001</v>
      </c>
      <c r="O25" s="5"/>
    </row>
    <row r="26" spans="2:16">
      <c r="B26" s="10" t="s">
        <v>73</v>
      </c>
      <c r="C26" s="38">
        <f t="shared" ref="C26:C28" si="1">(F26*E26)/D26</f>
        <v>19.329896907216494</v>
      </c>
      <c r="D26" s="10">
        <v>776</v>
      </c>
      <c r="E26" s="10">
        <v>1500</v>
      </c>
      <c r="F26" s="10">
        <v>10</v>
      </c>
      <c r="G26" s="38">
        <f t="shared" ref="G26:G28" si="2">E26-C26</f>
        <v>1480.6701030927834</v>
      </c>
      <c r="K26" s="12"/>
      <c r="M26" s="17" t="s">
        <v>21</v>
      </c>
      <c r="N26" s="3"/>
    </row>
    <row r="27" spans="2:16">
      <c r="B27" s="10" t="s">
        <v>84</v>
      </c>
      <c r="C27" s="38">
        <f t="shared" si="1"/>
        <v>20.491803278688526</v>
      </c>
      <c r="D27" s="10">
        <v>732</v>
      </c>
      <c r="E27" s="10">
        <v>1500</v>
      </c>
      <c r="F27" s="10">
        <v>10</v>
      </c>
      <c r="G27" s="38">
        <f t="shared" si="2"/>
        <v>1479.5081967213114</v>
      </c>
      <c r="I27" s="32" t="s">
        <v>80</v>
      </c>
      <c r="J27" s="32">
        <f>2000/(10^9)</f>
        <v>1.9999999999999999E-6</v>
      </c>
      <c r="K27" s="35" t="s">
        <v>35</v>
      </c>
      <c r="N27" s="3"/>
    </row>
    <row r="28" spans="2:16">
      <c r="B28" s="10" t="s">
        <v>74</v>
      </c>
      <c r="C28" s="38">
        <f t="shared" si="1"/>
        <v>23.29192546583851</v>
      </c>
      <c r="D28" s="10">
        <v>644</v>
      </c>
      <c r="E28" s="10">
        <v>1500</v>
      </c>
      <c r="F28" s="10">
        <v>10</v>
      </c>
      <c r="G28" s="38">
        <f t="shared" si="2"/>
        <v>1476.7080745341616</v>
      </c>
      <c r="I28" s="69"/>
      <c r="J28" s="70"/>
      <c r="K28" s="71"/>
      <c r="N28" s="3"/>
      <c r="O28" s="5"/>
    </row>
    <row r="29" spans="2:16">
      <c r="B29" s="10" t="s">
        <v>85</v>
      </c>
      <c r="C29" s="38">
        <f t="shared" ref="C29:C31" si="3">(F29*E29)/D29</f>
        <v>11.029411764705882</v>
      </c>
      <c r="D29" s="10">
        <v>1360</v>
      </c>
      <c r="E29" s="10">
        <v>1500</v>
      </c>
      <c r="F29" s="10">
        <v>10</v>
      </c>
      <c r="G29" s="38">
        <f t="shared" ref="G29:G31" si="4">E29-C29</f>
        <v>1488.9705882352941</v>
      </c>
      <c r="I29" s="33">
        <f>J25*J27/(10^6)</f>
        <v>8.3000000000000003E-10</v>
      </c>
      <c r="J29" s="72" t="s">
        <v>25</v>
      </c>
      <c r="K29" s="73"/>
      <c r="L29" s="12"/>
      <c r="N29" s="3"/>
      <c r="O29" s="5"/>
    </row>
    <row r="30" spans="2:16">
      <c r="B30" s="10" t="s">
        <v>86</v>
      </c>
      <c r="C30" s="38">
        <f t="shared" si="3"/>
        <v>13.513513513513514</v>
      </c>
      <c r="D30" s="10">
        <v>1110</v>
      </c>
      <c r="E30" s="10">
        <v>1500</v>
      </c>
      <c r="F30" s="10">
        <v>10</v>
      </c>
      <c r="G30" s="38">
        <f t="shared" si="4"/>
        <v>1486.4864864864865</v>
      </c>
      <c r="I30" s="33">
        <f>I29*K25</f>
        <v>1.185788796E-4</v>
      </c>
      <c r="J30" s="72" t="s">
        <v>26</v>
      </c>
      <c r="K30" s="73"/>
      <c r="N30" s="3"/>
      <c r="P30" s="5"/>
    </row>
    <row r="31" spans="2:16">
      <c r="B31" s="89" t="s">
        <v>71</v>
      </c>
      <c r="C31" s="38">
        <f t="shared" si="3"/>
        <v>15</v>
      </c>
      <c r="D31" s="10">
        <v>1000</v>
      </c>
      <c r="E31" s="10">
        <v>1500</v>
      </c>
      <c r="F31" s="10">
        <v>10</v>
      </c>
      <c r="G31" s="38">
        <f t="shared" si="4"/>
        <v>1485</v>
      </c>
      <c r="I31" s="34">
        <f>(I30/L25)*10^6</f>
        <v>118.57887960000001</v>
      </c>
      <c r="J31" s="72" t="s">
        <v>28</v>
      </c>
      <c r="K31" s="73"/>
      <c r="P31" s="5"/>
    </row>
    <row r="32" spans="2:16">
      <c r="B32" s="19"/>
      <c r="C32" s="39"/>
      <c r="D32" s="40"/>
      <c r="E32" s="19"/>
      <c r="F32" s="19"/>
      <c r="G32" s="19"/>
      <c r="I32" s="5"/>
      <c r="J32" s="12"/>
      <c r="K32" s="12"/>
      <c r="P32" s="5"/>
    </row>
    <row r="33" spans="2:11">
      <c r="B33" s="19"/>
      <c r="C33" s="39"/>
      <c r="D33" s="40"/>
      <c r="E33" s="19"/>
      <c r="F33" s="19"/>
      <c r="G33" s="19"/>
      <c r="J33" s="12"/>
      <c r="K33" s="12"/>
    </row>
    <row r="34" spans="2:11">
      <c r="B34" s="19"/>
      <c r="C34" s="39"/>
      <c r="D34" s="40"/>
      <c r="E34" s="19"/>
      <c r="F34" s="19"/>
      <c r="G34" s="19"/>
      <c r="J34" s="12"/>
      <c r="K34" s="12"/>
    </row>
    <row r="35" spans="2:11">
      <c r="B35" s="19"/>
      <c r="C35" s="39"/>
      <c r="D35" s="40"/>
      <c r="E35" s="19"/>
      <c r="F35" s="19"/>
      <c r="G35" s="19"/>
      <c r="J35" s="12"/>
      <c r="K35" s="12"/>
    </row>
    <row r="36" spans="2:11">
      <c r="B36" s="19"/>
      <c r="C36" s="39"/>
      <c r="D36" s="40"/>
      <c r="E36" s="19"/>
      <c r="F36" s="19"/>
      <c r="G36" s="19"/>
      <c r="I36" s="12"/>
      <c r="J36" s="12"/>
      <c r="K36" s="12"/>
    </row>
    <row r="37" spans="2:11">
      <c r="B37" s="41"/>
      <c r="C37" s="42"/>
      <c r="D37" s="43"/>
      <c r="E37" s="44"/>
      <c r="F37" s="44"/>
      <c r="G37" s="31"/>
      <c r="I37" s="12"/>
      <c r="J37" s="12"/>
      <c r="K37" s="12"/>
    </row>
    <row r="38" spans="2:11">
      <c r="B38" s="41"/>
      <c r="C38" s="42"/>
      <c r="D38" s="43"/>
      <c r="E38" s="44"/>
      <c r="F38" s="44"/>
      <c r="G38" s="31"/>
      <c r="H38" s="12"/>
      <c r="I38" s="12"/>
      <c r="J38" s="12"/>
      <c r="K38" s="12"/>
    </row>
    <row r="39" spans="2:11">
      <c r="B39" s="31"/>
      <c r="C39" s="31"/>
      <c r="D39" s="31"/>
      <c r="E39" s="31"/>
      <c r="F39" s="31"/>
      <c r="G39" s="31"/>
      <c r="H39" s="12"/>
    </row>
    <row r="40" spans="2:11">
      <c r="H40" s="12"/>
    </row>
  </sheetData>
  <mergeCells count="6">
    <mergeCell ref="N3:P3"/>
    <mergeCell ref="O6:O11"/>
    <mergeCell ref="I28:K28"/>
    <mergeCell ref="J29:K29"/>
    <mergeCell ref="J30:K30"/>
    <mergeCell ref="J31:K31"/>
  </mergeCells>
  <phoneticPr fontId="12" type="noConversion"/>
  <hyperlinks>
    <hyperlink ref="M26" r:id="rId1" xr:uid="{FE83BD3F-1966-9E49-9958-B030E317D22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0C579-DBAB-5547-8CBB-EE1D8D74087B}">
  <dimension ref="A1:P40"/>
  <sheetViews>
    <sheetView workbookViewId="0">
      <selection activeCell="I10" sqref="I10"/>
    </sheetView>
  </sheetViews>
  <sheetFormatPr baseColWidth="10" defaultRowHeight="15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2.6640625" style="3" customWidth="1"/>
    <col min="6" max="6" width="13.6640625" style="3" customWidth="1"/>
    <col min="7" max="7" width="13" style="3" customWidth="1"/>
    <col min="8" max="8" width="12.33203125" style="3" customWidth="1"/>
    <col min="9" max="9" width="14.5" style="3" customWidth="1"/>
    <col min="10" max="10" width="12.6640625" style="3" customWidth="1"/>
    <col min="11" max="11" width="16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>
      <c r="A1" s="1" t="s">
        <v>31</v>
      </c>
      <c r="B1" s="2" t="s">
        <v>65</v>
      </c>
      <c r="G1" s="4" t="s">
        <v>62</v>
      </c>
    </row>
    <row r="2" spans="1:16">
      <c r="D2" s="3" t="s">
        <v>63</v>
      </c>
      <c r="G2" s="4" t="s">
        <v>61</v>
      </c>
    </row>
    <row r="3" spans="1:16" ht="16" customHeight="1">
      <c r="D3" s="3" t="s">
        <v>32</v>
      </c>
      <c r="G3" s="4" t="s">
        <v>60</v>
      </c>
      <c r="N3" s="67" t="s">
        <v>54</v>
      </c>
      <c r="O3" s="67"/>
      <c r="P3" s="67"/>
    </row>
    <row r="5" spans="1:16" ht="16" thickBot="1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74">
        <v>7</v>
      </c>
      <c r="I5" s="6">
        <v>8</v>
      </c>
      <c r="J5" s="74">
        <v>9</v>
      </c>
      <c r="K5" s="22">
        <v>10</v>
      </c>
      <c r="L5" s="6">
        <v>11</v>
      </c>
      <c r="M5" s="6">
        <v>12</v>
      </c>
      <c r="N5" s="36" t="s">
        <v>22</v>
      </c>
      <c r="O5" s="37"/>
      <c r="P5" s="37" t="s">
        <v>49</v>
      </c>
    </row>
    <row r="6" spans="1:16" ht="35" customHeight="1">
      <c r="A6" s="7" t="s">
        <v>0</v>
      </c>
      <c r="B6" s="54" t="s">
        <v>1</v>
      </c>
      <c r="C6" s="56" t="s">
        <v>64</v>
      </c>
      <c r="D6" s="80" t="s">
        <v>82</v>
      </c>
      <c r="E6" s="80" t="s">
        <v>83</v>
      </c>
      <c r="F6" s="80" t="s">
        <v>102</v>
      </c>
      <c r="G6" s="80" t="s">
        <v>71</v>
      </c>
      <c r="H6" s="61"/>
      <c r="I6" s="61"/>
      <c r="J6" s="62"/>
      <c r="K6" s="93" t="s">
        <v>94</v>
      </c>
      <c r="L6" s="91" t="s">
        <v>2</v>
      </c>
      <c r="M6" s="24" t="s">
        <v>10</v>
      </c>
      <c r="N6" s="36">
        <v>500</v>
      </c>
      <c r="O6" s="68" t="s">
        <v>23</v>
      </c>
      <c r="P6" s="36" t="s">
        <v>47</v>
      </c>
    </row>
    <row r="7" spans="1:16" ht="32">
      <c r="A7" s="8" t="s">
        <v>3</v>
      </c>
      <c r="B7" s="55" t="s">
        <v>1</v>
      </c>
      <c r="C7" s="57" t="s">
        <v>64</v>
      </c>
      <c r="D7" s="75" t="s">
        <v>82</v>
      </c>
      <c r="E7" s="75" t="s">
        <v>83</v>
      </c>
      <c r="F7" s="75" t="s">
        <v>102</v>
      </c>
      <c r="G7" s="75" t="s">
        <v>71</v>
      </c>
      <c r="H7" s="63"/>
      <c r="I7" s="63"/>
      <c r="J7" s="64"/>
      <c r="K7" s="94" t="s">
        <v>95</v>
      </c>
      <c r="L7" s="92" t="s">
        <v>2</v>
      </c>
      <c r="M7" s="26" t="s">
        <v>10</v>
      </c>
      <c r="N7" s="36">
        <f>N6/2</f>
        <v>250</v>
      </c>
      <c r="O7" s="68"/>
      <c r="P7" s="36" t="s">
        <v>48</v>
      </c>
    </row>
    <row r="8" spans="1:16" ht="32">
      <c r="A8" s="8" t="s">
        <v>4</v>
      </c>
      <c r="B8" s="55" t="s">
        <v>1</v>
      </c>
      <c r="C8" s="57" t="s">
        <v>64</v>
      </c>
      <c r="D8" s="75" t="s">
        <v>82</v>
      </c>
      <c r="E8" s="75" t="s">
        <v>83</v>
      </c>
      <c r="F8" s="75" t="s">
        <v>102</v>
      </c>
      <c r="G8" s="75" t="s">
        <v>71</v>
      </c>
      <c r="H8" s="63"/>
      <c r="I8" s="63"/>
      <c r="J8" s="64"/>
      <c r="K8" s="94" t="s">
        <v>96</v>
      </c>
      <c r="L8" s="92" t="s">
        <v>2</v>
      </c>
      <c r="M8" s="26" t="s">
        <v>10</v>
      </c>
      <c r="N8" s="36">
        <f t="shared" ref="N8:N11" si="0">N7/2</f>
        <v>125</v>
      </c>
      <c r="O8" s="68"/>
      <c r="P8" s="36" t="s">
        <v>48</v>
      </c>
    </row>
    <row r="9" spans="1:16" ht="32">
      <c r="A9" s="8" t="s">
        <v>5</v>
      </c>
      <c r="B9" s="55" t="s">
        <v>1</v>
      </c>
      <c r="C9" s="57" t="s">
        <v>64</v>
      </c>
      <c r="D9" s="75" t="s">
        <v>82</v>
      </c>
      <c r="E9" s="75" t="s">
        <v>83</v>
      </c>
      <c r="F9" s="75" t="s">
        <v>102</v>
      </c>
      <c r="G9" s="75" t="s">
        <v>71</v>
      </c>
      <c r="H9" s="63"/>
      <c r="I9" s="63"/>
      <c r="J9" s="64"/>
      <c r="K9" s="94" t="s">
        <v>97</v>
      </c>
      <c r="L9" s="92" t="s">
        <v>2</v>
      </c>
      <c r="M9" s="26" t="s">
        <v>10</v>
      </c>
      <c r="N9" s="36">
        <f t="shared" si="0"/>
        <v>62.5</v>
      </c>
      <c r="O9" s="68"/>
      <c r="P9" s="36" t="s">
        <v>48</v>
      </c>
    </row>
    <row r="10" spans="1:16" ht="32">
      <c r="A10" s="8" t="s">
        <v>6</v>
      </c>
      <c r="B10" s="55" t="s">
        <v>1</v>
      </c>
      <c r="C10" s="57" t="s">
        <v>64</v>
      </c>
      <c r="D10" s="75" t="s">
        <v>82</v>
      </c>
      <c r="E10" s="75" t="s">
        <v>83</v>
      </c>
      <c r="F10" s="75" t="s">
        <v>102</v>
      </c>
      <c r="G10" s="75" t="s">
        <v>71</v>
      </c>
      <c r="H10" s="63"/>
      <c r="I10" s="63"/>
      <c r="J10" s="64"/>
      <c r="K10" s="94" t="s">
        <v>98</v>
      </c>
      <c r="L10" s="92" t="s">
        <v>2</v>
      </c>
      <c r="M10" s="26" t="s">
        <v>10</v>
      </c>
      <c r="N10" s="36">
        <f t="shared" si="0"/>
        <v>31.25</v>
      </c>
      <c r="O10" s="68"/>
      <c r="P10" s="36" t="s">
        <v>48</v>
      </c>
    </row>
    <row r="11" spans="1:16" ht="32">
      <c r="A11" s="8" t="s">
        <v>7</v>
      </c>
      <c r="B11" s="55" t="s">
        <v>1</v>
      </c>
      <c r="C11" s="57" t="s">
        <v>64</v>
      </c>
      <c r="D11" s="75" t="s">
        <v>82</v>
      </c>
      <c r="E11" s="75" t="s">
        <v>83</v>
      </c>
      <c r="F11" s="75" t="s">
        <v>102</v>
      </c>
      <c r="G11" s="75" t="s">
        <v>71</v>
      </c>
      <c r="H11" s="63"/>
      <c r="I11" s="63"/>
      <c r="J11" s="64"/>
      <c r="K11" s="94" t="s">
        <v>99</v>
      </c>
      <c r="L11" s="92" t="s">
        <v>2</v>
      </c>
      <c r="M11" s="26" t="s">
        <v>10</v>
      </c>
      <c r="N11" s="36">
        <f t="shared" si="0"/>
        <v>15.625</v>
      </c>
      <c r="O11" s="68"/>
      <c r="P11" s="36" t="s">
        <v>48</v>
      </c>
    </row>
    <row r="12" spans="1:16" ht="33" thickBot="1">
      <c r="A12" s="8" t="s">
        <v>8</v>
      </c>
      <c r="B12" s="55" t="s">
        <v>1</v>
      </c>
      <c r="C12" s="58" t="s">
        <v>64</v>
      </c>
      <c r="D12" s="84" t="s">
        <v>82</v>
      </c>
      <c r="E12" s="84" t="s">
        <v>83</v>
      </c>
      <c r="F12" s="84" t="s">
        <v>102</v>
      </c>
      <c r="G12" s="84" t="s">
        <v>71</v>
      </c>
      <c r="H12" s="65"/>
      <c r="I12" s="65"/>
      <c r="J12" s="66"/>
      <c r="K12" s="95" t="s">
        <v>100</v>
      </c>
      <c r="L12" s="92" t="s">
        <v>2</v>
      </c>
      <c r="M12" s="26" t="s">
        <v>10</v>
      </c>
      <c r="N12" s="36">
        <v>250</v>
      </c>
      <c r="O12" s="36" t="s">
        <v>24</v>
      </c>
      <c r="P12" s="36" t="s">
        <v>48</v>
      </c>
    </row>
    <row r="13" spans="1:16" ht="16" thickBot="1">
      <c r="A13" s="8" t="s">
        <v>9</v>
      </c>
      <c r="B13" s="21" t="s">
        <v>1</v>
      </c>
      <c r="C13" s="53" t="s">
        <v>1</v>
      </c>
      <c r="D13" s="53" t="s">
        <v>1</v>
      </c>
      <c r="E13" s="53" t="s">
        <v>1</v>
      </c>
      <c r="F13" s="53" t="s">
        <v>1</v>
      </c>
      <c r="G13" s="53" t="s">
        <v>1</v>
      </c>
      <c r="H13" s="53" t="s">
        <v>1</v>
      </c>
      <c r="I13" s="53" t="s">
        <v>1</v>
      </c>
      <c r="J13" s="53" t="s">
        <v>1</v>
      </c>
      <c r="K13" s="53" t="s">
        <v>1</v>
      </c>
      <c r="L13" s="27" t="s">
        <v>2</v>
      </c>
      <c r="M13" s="28" t="s">
        <v>10</v>
      </c>
    </row>
    <row r="16" spans="1:16">
      <c r="B16" s="11" t="s">
        <v>11</v>
      </c>
      <c r="H16" s="45"/>
      <c r="I16" s="46" t="s">
        <v>57</v>
      </c>
      <c r="J16" s="47" t="s">
        <v>58</v>
      </c>
    </row>
    <row r="17" spans="2:16">
      <c r="B17" s="11" t="s">
        <v>12</v>
      </c>
      <c r="H17" s="45" t="s">
        <v>59</v>
      </c>
      <c r="I17" s="46">
        <v>30</v>
      </c>
      <c r="J17" s="47">
        <v>1000</v>
      </c>
    </row>
    <row r="18" spans="2:16">
      <c r="B18" s="11" t="s">
        <v>46</v>
      </c>
      <c r="F18" s="13"/>
      <c r="H18" s="45" t="s">
        <v>17</v>
      </c>
      <c r="I18" s="46">
        <v>30</v>
      </c>
      <c r="J18" s="47">
        <v>1000</v>
      </c>
    </row>
    <row r="19" spans="2:16">
      <c r="B19" s="11" t="s">
        <v>13</v>
      </c>
      <c r="F19" s="13"/>
      <c r="H19" s="45" t="s">
        <v>18</v>
      </c>
      <c r="I19" s="46">
        <v>80</v>
      </c>
      <c r="J19" s="47">
        <v>600</v>
      </c>
    </row>
    <row r="20" spans="2:16">
      <c r="B20" s="11" t="s">
        <v>14</v>
      </c>
      <c r="H20" s="45" t="s">
        <v>19</v>
      </c>
      <c r="I20" s="46">
        <v>180</v>
      </c>
      <c r="J20" s="47">
        <v>600</v>
      </c>
    </row>
    <row r="21" spans="2:16">
      <c r="B21" s="11" t="s">
        <v>15</v>
      </c>
      <c r="H21" s="45" t="s">
        <v>20</v>
      </c>
      <c r="I21" s="46">
        <v>180</v>
      </c>
      <c r="J21" s="47">
        <v>600</v>
      </c>
    </row>
    <row r="22" spans="2:16">
      <c r="B22" s="11" t="s">
        <v>56</v>
      </c>
    </row>
    <row r="23" spans="2:16">
      <c r="N23" s="3"/>
    </row>
    <row r="24" spans="2:16" ht="49" customHeight="1">
      <c r="B24" s="14" t="s">
        <v>29</v>
      </c>
      <c r="C24" s="14" t="s">
        <v>50</v>
      </c>
      <c r="D24" s="14" t="s">
        <v>55</v>
      </c>
      <c r="E24" s="14" t="s">
        <v>51</v>
      </c>
      <c r="F24" s="14" t="s">
        <v>52</v>
      </c>
      <c r="G24" s="14" t="s">
        <v>53</v>
      </c>
      <c r="I24" s="15" t="s">
        <v>30</v>
      </c>
      <c r="J24" s="14" t="s">
        <v>43</v>
      </c>
      <c r="K24" s="10" t="s">
        <v>16</v>
      </c>
      <c r="L24" s="14" t="s">
        <v>27</v>
      </c>
      <c r="M24" s="90" t="s">
        <v>79</v>
      </c>
      <c r="N24" s="16" t="s">
        <v>45</v>
      </c>
      <c r="O24" s="5"/>
    </row>
    <row r="25" spans="2:16" ht="32">
      <c r="B25" s="10" t="s">
        <v>64</v>
      </c>
      <c r="C25" s="38">
        <f>(F25*E25)/D25</f>
        <v>17.772511848341232</v>
      </c>
      <c r="D25" s="10">
        <v>844</v>
      </c>
      <c r="E25" s="10">
        <v>1500</v>
      </c>
      <c r="F25" s="10">
        <v>10</v>
      </c>
      <c r="G25" s="38">
        <f>E25-C25</f>
        <v>1482.2274881516587</v>
      </c>
      <c r="I25" s="16" t="s">
        <v>101</v>
      </c>
      <c r="J25" s="18">
        <v>415</v>
      </c>
      <c r="K25" s="18">
        <v>142866.12</v>
      </c>
      <c r="L25" s="18">
        <v>1</v>
      </c>
      <c r="M25" s="29">
        <f>I31</f>
        <v>118.57887960000001</v>
      </c>
      <c r="N25" s="30">
        <f>J25-M25</f>
        <v>296.42112040000001</v>
      </c>
      <c r="O25" s="5"/>
    </row>
    <row r="26" spans="2:16">
      <c r="B26" s="10" t="s">
        <v>85</v>
      </c>
      <c r="C26" s="38">
        <f t="shared" ref="C26:C28" si="1">(F26*E26)/D26</f>
        <v>11.029411764705882</v>
      </c>
      <c r="D26" s="10">
        <v>1360</v>
      </c>
      <c r="E26" s="10">
        <v>1500</v>
      </c>
      <c r="F26" s="10">
        <v>10</v>
      </c>
      <c r="G26" s="38">
        <f t="shared" ref="G26:G28" si="2">E26-C26</f>
        <v>1488.9705882352941</v>
      </c>
      <c r="K26" s="12"/>
      <c r="M26" s="17" t="s">
        <v>21</v>
      </c>
      <c r="N26" s="3"/>
    </row>
    <row r="27" spans="2:16">
      <c r="B27" s="10" t="s">
        <v>86</v>
      </c>
      <c r="C27" s="38">
        <f t="shared" si="1"/>
        <v>13.513513513513514</v>
      </c>
      <c r="D27" s="10">
        <v>1110</v>
      </c>
      <c r="E27" s="10">
        <v>1500</v>
      </c>
      <c r="F27" s="10">
        <v>10</v>
      </c>
      <c r="G27" s="38">
        <f t="shared" si="2"/>
        <v>1486.4864864864865</v>
      </c>
      <c r="I27" s="32" t="s">
        <v>80</v>
      </c>
      <c r="J27" s="32">
        <f>2000/(10^9)</f>
        <v>1.9999999999999999E-6</v>
      </c>
      <c r="K27" s="35" t="s">
        <v>35</v>
      </c>
      <c r="N27" s="3"/>
    </row>
    <row r="28" spans="2:16">
      <c r="B28" s="89" t="s">
        <v>103</v>
      </c>
      <c r="C28" s="38">
        <f t="shared" si="1"/>
        <v>19.973368841544609</v>
      </c>
      <c r="D28" s="10">
        <v>751</v>
      </c>
      <c r="E28" s="10">
        <v>1500</v>
      </c>
      <c r="F28" s="10">
        <v>10</v>
      </c>
      <c r="G28" s="38">
        <f t="shared" si="2"/>
        <v>1480.0266311584553</v>
      </c>
      <c r="I28" s="69"/>
      <c r="J28" s="70"/>
      <c r="K28" s="71"/>
      <c r="N28" s="3"/>
      <c r="O28" s="5"/>
    </row>
    <row r="29" spans="2:16">
      <c r="B29" s="89" t="s">
        <v>72</v>
      </c>
      <c r="C29" s="38">
        <f t="shared" ref="C29" si="3">(F29*E29)/D29</f>
        <v>15</v>
      </c>
      <c r="D29" s="10">
        <v>1000</v>
      </c>
      <c r="E29" s="10">
        <v>1500</v>
      </c>
      <c r="F29" s="10">
        <v>10</v>
      </c>
      <c r="G29" s="38">
        <f t="shared" ref="G29" si="4">E29-C29</f>
        <v>1485</v>
      </c>
      <c r="I29" s="33">
        <f>J25*J27/(10^6)</f>
        <v>8.3000000000000003E-10</v>
      </c>
      <c r="J29" s="72" t="s">
        <v>25</v>
      </c>
      <c r="K29" s="73"/>
      <c r="L29" s="12"/>
      <c r="N29" s="3"/>
      <c r="O29" s="5"/>
    </row>
    <row r="30" spans="2:16">
      <c r="B30" s="19"/>
      <c r="C30" s="39"/>
      <c r="D30" s="40"/>
      <c r="E30" s="19"/>
      <c r="F30" s="19"/>
      <c r="G30" s="19"/>
      <c r="I30" s="33">
        <f>I29*K25</f>
        <v>1.185788796E-4</v>
      </c>
      <c r="J30" s="72" t="s">
        <v>26</v>
      </c>
      <c r="K30" s="73"/>
      <c r="N30" s="3"/>
      <c r="P30" s="5"/>
    </row>
    <row r="31" spans="2:16">
      <c r="B31" s="19"/>
      <c r="C31" s="39"/>
      <c r="D31" s="40"/>
      <c r="E31" s="19"/>
      <c r="F31" s="19"/>
      <c r="G31" s="19"/>
      <c r="I31" s="34">
        <f>(I30/L25)*10^6</f>
        <v>118.57887960000001</v>
      </c>
      <c r="J31" s="72" t="s">
        <v>28</v>
      </c>
      <c r="K31" s="73"/>
      <c r="P31" s="5"/>
    </row>
    <row r="32" spans="2:16">
      <c r="B32" s="19"/>
      <c r="C32" s="39"/>
      <c r="D32" s="40"/>
      <c r="E32" s="19"/>
      <c r="F32" s="19"/>
      <c r="G32" s="19"/>
      <c r="I32" s="5"/>
      <c r="J32" s="12"/>
      <c r="K32" s="12"/>
      <c r="P32" s="5"/>
    </row>
    <row r="33" spans="2:11">
      <c r="B33" s="19"/>
      <c r="C33" s="39"/>
      <c r="D33" s="40"/>
      <c r="E33" s="19"/>
      <c r="F33" s="19"/>
      <c r="G33" s="19"/>
      <c r="J33" s="12"/>
      <c r="K33" s="12"/>
    </row>
    <row r="34" spans="2:11">
      <c r="B34" s="41"/>
      <c r="C34" s="42"/>
      <c r="D34" s="43"/>
      <c r="E34" s="44"/>
      <c r="F34" s="44"/>
      <c r="G34" s="31"/>
      <c r="J34" s="12"/>
      <c r="K34" s="12"/>
    </row>
    <row r="35" spans="2:11">
      <c r="B35" s="41"/>
      <c r="C35" s="42"/>
      <c r="D35" s="43"/>
      <c r="E35" s="44"/>
      <c r="F35" s="44"/>
      <c r="G35" s="31"/>
      <c r="J35" s="12"/>
      <c r="K35" s="12"/>
    </row>
    <row r="36" spans="2:11">
      <c r="B36" s="31"/>
      <c r="C36" s="31"/>
      <c r="D36" s="31"/>
      <c r="E36" s="31"/>
      <c r="F36" s="31"/>
      <c r="G36" s="31"/>
      <c r="I36" s="12"/>
      <c r="J36" s="12"/>
      <c r="K36" s="12"/>
    </row>
    <row r="37" spans="2:11">
      <c r="I37" s="12"/>
      <c r="J37" s="12"/>
      <c r="K37" s="12"/>
    </row>
    <row r="38" spans="2:11">
      <c r="H38" s="12"/>
      <c r="I38" s="12"/>
      <c r="J38" s="12"/>
      <c r="K38" s="12"/>
    </row>
    <row r="39" spans="2:11">
      <c r="H39" s="12"/>
    </row>
    <row r="40" spans="2:11">
      <c r="H40" s="12"/>
    </row>
  </sheetData>
  <mergeCells count="6">
    <mergeCell ref="N3:P3"/>
    <mergeCell ref="O6:O11"/>
    <mergeCell ref="I28:K28"/>
    <mergeCell ref="J29:K29"/>
    <mergeCell ref="J30:K30"/>
    <mergeCell ref="J31:K31"/>
  </mergeCells>
  <phoneticPr fontId="12" type="noConversion"/>
  <hyperlinks>
    <hyperlink ref="M26" r:id="rId1" xr:uid="{A8F5BD3B-7073-3143-A07F-5D4FD622151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BG505 SOSIP</vt:lpstr>
      <vt:lpstr>Autologous 765 dpi gp120</vt:lpstr>
      <vt:lpstr>Autologous 70 dpi gp120</vt:lpstr>
      <vt:lpstr>'BG505 SOSIP'!Print_Area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2020-10-01T00:43:10Z</dcterms:modified>
</cp:coreProperties>
</file>